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<sst xmlns="http://schemas.openxmlformats.org/spreadsheetml/2006/main" count="31" uniqueCount="27">
  <si>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A</t>
  </si>
  <si>
    <t>F</t>
  </si>
  <si>
    <t>E</t>
  </si>
  <si>
    <t>C</t>
  </si>
  <si>
    <t>G</t>
  </si>
  <si>
    <t>B</t>
  </si>
  <si>
    <t>D</t>
  </si>
  <si>
    <t>b</t>
  </si>
  <si>
    <t>b,#</t>
  </si>
  <si>
    <t>-,+</t>
  </si>
  <si>
    <t>HEWM</t>
  </si>
  <si>
    <t>Johnston</t>
  </si>
  <si>
    <t>12edo</t>
  </si>
  <si>
    <t>cawapu</t>
  </si>
  <si>
    <t>~cents</t>
  </si>
  <si>
    <t>converts from Johnston into HEWM notation</t>
  </si>
  <si>
    <t>user inputs Johnston notation</t>
  </si>
  <si>
    <t>bbbb, bbb, bb, b, 0, #, x, x#, xx</t>
  </si>
  <si>
    <t>column</t>
  </si>
  <si>
    <t>values</t>
  </si>
  <si>
    <t>----, ---, --, -, 0, +, ++, +++, ++++</t>
  </si>
  <si>
    <t>7, 11, 13</t>
  </si>
  <si>
    <t>-1, 0, 1</t>
  </si>
  <si>
    <t>range of valid values:</t>
  </si>
  <si>
    <t>(absolute pitch reference: F = 1/1)</t>
  </si>
  <si>
    <t>spreadsheet calculates HEWM notation, cents, nearest 12edo note, and cawapu adjustment from 12edo</t>
  </si>
  <si>
    <t>A...G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</si>
</sst>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 quotePrefix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 quotePrefix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AG6" sqref="AG6"/>
    </sheetView>
  </sheetViews>
  <sheetFormatPr defaultColWidth="9.140625" defaultRowHeight="12.75"/>
  <cols>
    <col min="2" max="2" width="5.28125" style="0" customWidth="1"/>
    <col min="3" max="7" width="3.57421875" style="0" customWidth="1"/>
    <col min="8" max="8" width="3.57421875" style="9" customWidth="1"/>
    <col min="9" max="12" width="3.57421875" style="0" hidden="1" customWidth="1"/>
    <col min="13" max="13" width="3.57421875" style="0" customWidth="1"/>
    <col min="14" max="17" width="3.57421875" style="0" hidden="1" customWidth="1"/>
    <col min="18" max="19" width="3.57421875" style="0" customWidth="1"/>
    <col min="20" max="20" width="3.57421875" style="0" hidden="1" customWidth="1"/>
    <col min="21" max="21" width="3.57421875" style="0" customWidth="1"/>
    <col min="22" max="22" width="3.57421875" style="0" hidden="1" customWidth="1"/>
    <col min="23" max="23" width="3.57421875" style="0" customWidth="1"/>
    <col min="24" max="24" width="3.140625" style="0" customWidth="1"/>
    <col min="25" max="25" width="2.7109375" style="0" customWidth="1"/>
    <col min="26" max="26" width="3.00390625" style="0" customWidth="1"/>
    <col min="27" max="27" width="3.28125" style="0" customWidth="1"/>
    <col min="28" max="28" width="6.28125" style="0" customWidth="1"/>
    <col min="29" max="29" width="7.00390625" style="0" customWidth="1"/>
    <col min="30" max="30" width="7.00390625" style="0" hidden="1" customWidth="1"/>
    <col min="31" max="31" width="7.00390625" style="11" hidden="1" customWidth="1"/>
    <col min="32" max="32" width="9.140625" style="13" customWidth="1"/>
    <col min="33" max="33" width="7.140625" style="0" customWidth="1"/>
  </cols>
  <sheetData>
    <row r="1" ht="12.75">
      <c r="A1" s="1" t="s">
        <v>15</v>
      </c>
    </row>
    <row r="2" ht="12.75">
      <c r="A2" t="s">
        <v>24</v>
      </c>
    </row>
    <row r="4" ht="12.75">
      <c r="A4" t="s">
        <v>16</v>
      </c>
    </row>
    <row r="5" ht="12.75">
      <c r="A5" s="3" t="s">
        <v>23</v>
      </c>
    </row>
    <row r="6" spans="1:3" ht="12.75">
      <c r="A6" s="1" t="s">
        <v>18</v>
      </c>
      <c r="B6" s="1" t="s">
        <v>19</v>
      </c>
      <c r="C6" s="1"/>
    </row>
    <row r="7" spans="1:2" ht="12.75">
      <c r="A7" s="4" t="s">
        <v>8</v>
      </c>
      <c r="B7" t="s">
        <v>17</v>
      </c>
    </row>
    <row r="8" spans="1:2" ht="12.75">
      <c r="A8" s="4" t="s">
        <v>9</v>
      </c>
      <c r="B8" s="4" t="s">
        <v>20</v>
      </c>
    </row>
    <row r="9" spans="1:2" ht="12.75">
      <c r="A9" t="s">
        <v>21</v>
      </c>
      <c r="B9" s="4" t="s">
        <v>22</v>
      </c>
    </row>
    <row r="11" ht="12.75">
      <c r="A11" t="s">
        <v>25</v>
      </c>
    </row>
    <row r="13" spans="2:33" ht="12.75">
      <c r="B13" s="1" t="s">
        <v>11</v>
      </c>
      <c r="U13" s="1" t="s">
        <v>10</v>
      </c>
      <c r="AC13" s="1" t="s">
        <v>14</v>
      </c>
      <c r="AD13" s="1" t="s">
        <v>12</v>
      </c>
      <c r="AE13" s="14"/>
      <c r="AF13" s="15" t="s">
        <v>12</v>
      </c>
      <c r="AG13" s="14" t="s">
        <v>13</v>
      </c>
    </row>
    <row r="14" spans="2:27" ht="12.75">
      <c r="B14" s="1" t="s">
        <v>26</v>
      </c>
      <c r="C14" s="1" t="s">
        <v>8</v>
      </c>
      <c r="D14" s="10" t="s">
        <v>9</v>
      </c>
      <c r="E14" s="1">
        <v>7</v>
      </c>
      <c r="F14" s="1">
        <v>11</v>
      </c>
      <c r="G14" s="1">
        <v>13</v>
      </c>
      <c r="I14" s="2">
        <v>3</v>
      </c>
      <c r="J14" s="2">
        <v>3</v>
      </c>
      <c r="K14" s="2">
        <v>3</v>
      </c>
      <c r="L14" s="2">
        <v>3</v>
      </c>
      <c r="M14" s="2">
        <v>3</v>
      </c>
      <c r="N14" s="2">
        <v>5</v>
      </c>
      <c r="O14" s="2">
        <v>5</v>
      </c>
      <c r="P14" s="2">
        <v>5</v>
      </c>
      <c r="Q14" s="2">
        <v>5</v>
      </c>
      <c r="R14" s="2">
        <v>5</v>
      </c>
      <c r="S14" s="2"/>
      <c r="AA14" s="1">
        <v>13</v>
      </c>
    </row>
    <row r="15" spans="2:33" ht="12.75">
      <c r="B15" s="5" t="s">
        <v>0</v>
      </c>
      <c r="C15" s="5" t="s">
        <v>7</v>
      </c>
      <c r="D15" s="6"/>
      <c r="E15" s="5"/>
      <c r="F15" s="5"/>
      <c r="G15" s="5">
        <v>1</v>
      </c>
      <c r="I15" s="8">
        <f aca="true" t="shared" si="0" ref="I15:I21">IF(B15="A",0,IF(B15="B",2,IF(B15="C",1,IF(B15="D",3,IF(B15="E",1,IF(B15="F",0,2))))))</f>
        <v>0</v>
      </c>
      <c r="J15" s="8">
        <f>IF(C15="bbbb",I15+4,IF(C15="bbb",I15+3,IF(C15="bb",I15+2,IF(C15="b",I15+1,IF(C15="#",I15-1,IF(C15="x",I15-2,IF(C15="x#",I15-3,IF(C15="xx",I15-4,I15))))))))</f>
        <v>1</v>
      </c>
      <c r="K15" s="8">
        <f>IF(D15="----",J15+(4*-4),IF(D15="---",J15+(4*-3),IF(D15="--",J15+(4*-2),IF(D15="-",J15+(4*-1),IF(D15="+",J15+(4*1),IF(D15="++",J15+(4*2),IF(D15="+++",J15+(4*3),IF(D15="++++",J15+(4*4),J15))))))))</f>
        <v>1</v>
      </c>
      <c r="L15" s="8">
        <f aca="true" t="shared" si="1" ref="L15:L21">IF(E15=1,K15-2,IF(E15=-1,K15+2,K15))</f>
        <v>1</v>
      </c>
      <c r="M15" s="7">
        <f>IF(F15=1,L15+1,IF(F15=-1,L15-1,L15))</f>
        <v>1</v>
      </c>
      <c r="N15" s="8">
        <f aca="true" t="shared" si="2" ref="N15:N21">IF(B15="A",1,IF(B15="B",1,IF(B15="C",0,IF(B15="D",0,IF(B15="E",1,IF(B15="F",0,0))))))</f>
        <v>1</v>
      </c>
      <c r="O15" s="8">
        <f>IF(C15="bbbb",N15+(2*-4),IF(C15="bbb",N15+(2*-3),IF(C15="bb",N15+(2*-2),IF(C15="b",N15+(2*-1),IF(C15="#",N15+(2*1),IF(C15="x",N15+(2*2),IF(C15="x#",N15+(2*3),IF(C15="xx",N15+(2*4),N15))))))))</f>
        <v>-1</v>
      </c>
      <c r="P15" s="8">
        <f>IF(D15="----",O15+4,IF(D15="---",O15+3,IF(D15="--",O15+2,IF(D15="-",O15+1,IF(D15="+",O15-1,IF(D15="++",O15-2,IF(D15="+++",O15-3,IF(D15="++++",O15-4,O15))))))))</f>
        <v>-1</v>
      </c>
      <c r="Q15" s="8">
        <f aca="true" t="shared" si="3" ref="Q15:Q21">IF(E15=1,P15+1,IF(E15=-1,P15-1,P15))</f>
        <v>-1</v>
      </c>
      <c r="R15" s="7">
        <f>IF(G15=1,Q15+1,IF(G15=-1,Q15-1,Q15))</f>
        <v>0</v>
      </c>
      <c r="S15" s="9"/>
      <c r="T15">
        <f aca="true" t="shared" si="4" ref="T15:T21">MOD((K15+(4*P15)),7)</f>
        <v>4</v>
      </c>
      <c r="U15" s="7" t="str">
        <f aca="true" t="shared" si="5" ref="U15:U21">IF(T15=4,"A",IF(T15=6,"B",IF(T15=1,"C",IF(T15=3,"D",IF(T15=5,"E",IF(T15=0,"F","G"))))))</f>
        <v>A</v>
      </c>
      <c r="V15">
        <f aca="true" t="shared" si="6" ref="V15:V21">((K15+(4*P15))-T15)/7</f>
        <v>-1</v>
      </c>
      <c r="W15" s="7" t="str">
        <f aca="true" t="shared" si="7" ref="W15:W21">IF(V15=-2,"bb",IF(V15=-1,"b",IF(V15=1,"#",IF(V15=2,"x",""))))</f>
        <v>b</v>
      </c>
      <c r="X15" s="7">
        <f>IF(R15=-3,"+++",IF(R15=-2,"++",IF(R15=-1,"+",IF(R15=1,"-",IF(R15=2,"--",IF(R15=3,"---",""))))))</f>
      </c>
      <c r="Y15" s="7">
        <f aca="true" t="shared" si="8" ref="Y15:Y21">IF(E15=1,"&lt;",IF(E15=-1,"&gt;",""))</f>
      </c>
      <c r="Z15" s="7">
        <f aca="true" t="shared" si="9" ref="Z15:Z21">IF(F15=1,"^",IF(F15=-1,"v",""))</f>
      </c>
      <c r="AA15" s="7" t="str">
        <f>IF(G15=1,"1",IF(G15=-1,"-1",""))</f>
        <v>1</v>
      </c>
      <c r="AC15" s="11">
        <f>MOD(LOG((3^M15)*(5^R15)*(7^E15)*(11^F15)*(13^G15))*(1200/LOG(2)),1200)</f>
        <v>342.4826626346976</v>
      </c>
      <c r="AD15">
        <f>INT((AC15/100)+0.5)</f>
        <v>3</v>
      </c>
      <c r="AE15" s="12" t="str">
        <f>IF(AD15=0,"F",IF(AD15=1,"F#/Gb",IF(AD15=2,"G",IF(AD15=3,"G#/Ab",IF(AD15=4,"A",IF(AD15=5,"A#Bb",IF(AD15=6,"B","")))))))</f>
        <v>G#/Ab</v>
      </c>
      <c r="AF15" s="13" t="str">
        <f>IF(AE15&lt;&gt;"",AE15,IF(AD15=7,"C",IF(AD15=8,"C#/Db",IF(AD15=9,"D",IF(AD15=10,"D#/Eb",IF(AD15=11,"E",""))))))</f>
        <v>G#/Ab</v>
      </c>
      <c r="AG15" s="11">
        <f aca="true" t="shared" si="10" ref="AG15:AG21">(AC15-(AD15*100))*40.96</f>
        <v>1740.0898615172134</v>
      </c>
    </row>
    <row r="16" spans="2:33" ht="12.75">
      <c r="B16" s="5" t="s">
        <v>5</v>
      </c>
      <c r="C16" s="5" t="s">
        <v>7</v>
      </c>
      <c r="D16" s="6"/>
      <c r="E16" s="5">
        <v>1</v>
      </c>
      <c r="F16" s="5"/>
      <c r="G16" s="5"/>
      <c r="I16" s="8">
        <f t="shared" si="0"/>
        <v>2</v>
      </c>
      <c r="J16" s="8">
        <f aca="true" t="shared" si="11" ref="J16:J21">IF(C16="bbbb",I16+4,IF(C16="bbb",I16+3,IF(C16="bb",I16+2,IF(C16="b",I16+1,IF(C16="#",I16-1,IF(C16="x",I16-2,IF(C16="x#",I16-3,IF(C16="xx",I16-4,I16))))))))</f>
        <v>3</v>
      </c>
      <c r="K16" s="8">
        <f aca="true" t="shared" si="12" ref="K16:K21">IF(D16="----",J16+(4*-4),IF(D16="---",J16+(4*-3),IF(D16="--",J16+(4*-2),IF(D16="-",J16+(4*-1),IF(D16="+",J16+(4*1),IF(D16="++",J16+(4*2),IF(D16="+++",J16+(4*3),IF(D16="++++",J16+(4*4),J16))))))))</f>
        <v>3</v>
      </c>
      <c r="L16" s="8">
        <f t="shared" si="1"/>
        <v>1</v>
      </c>
      <c r="M16" s="7">
        <f aca="true" t="shared" si="13" ref="M16:M21">IF(F16=1,L16+1,IF(F16=-1,L16-1,L16))</f>
        <v>1</v>
      </c>
      <c r="N16" s="8">
        <f t="shared" si="2"/>
        <v>1</v>
      </c>
      <c r="O16" s="8">
        <f aca="true" t="shared" si="14" ref="O16:O21">IF(C16="bbbb",N16+(2*-4),IF(C16="bbb",N16+(2*-3),IF(C16="bb",N16+(2*-2),IF(C16="b",N16+(2*-1),IF(C16="#",N16+(2*1),IF(C16="x",N16+(2*2),IF(C16="x#",N16+(2*3),IF(C16="xx",N16+(2*4),N16))))))))</f>
        <v>-1</v>
      </c>
      <c r="P16" s="8">
        <f aca="true" t="shared" si="15" ref="P16:P21">IF(D16="----",O16+4,IF(D16="---",O16+3,IF(D16="--",O16+2,IF(D16="-",O16+1,IF(D16="+",O16-1,IF(D16="++",O16-2,IF(D16="+++",O16-3,IF(D16="++++",O16-4,O16))))))))</f>
        <v>-1</v>
      </c>
      <c r="Q16" s="8">
        <f t="shared" si="3"/>
        <v>0</v>
      </c>
      <c r="R16" s="7">
        <f aca="true" t="shared" si="16" ref="R16:R21">IF(G16=1,Q16+1,IF(G16=-1,Q16-1,Q16))</f>
        <v>0</v>
      </c>
      <c r="S16" s="9"/>
      <c r="T16">
        <f t="shared" si="4"/>
        <v>6</v>
      </c>
      <c r="U16" s="7" t="str">
        <f t="shared" si="5"/>
        <v>B</v>
      </c>
      <c r="V16">
        <f t="shared" si="6"/>
        <v>-1</v>
      </c>
      <c r="W16" s="7" t="str">
        <f t="shared" si="7"/>
        <v>b</v>
      </c>
      <c r="X16" s="7">
        <f aca="true" t="shared" si="17" ref="X16:X21">IF(R16=-3,"+++",IF(R16=-2,"++",IF(R16=-1,"+",IF(R16=1,"-",IF(R16=2,"--",IF(R16=3,"---",""))))))</f>
      </c>
      <c r="Y16" s="7" t="str">
        <f t="shared" si="8"/>
        <v>&lt;</v>
      </c>
      <c r="Z16" s="7">
        <f t="shared" si="9"/>
      </c>
      <c r="AA16" s="7">
        <f>IF(G16=1,"1",IF(G16=-1,"-1",""))</f>
      </c>
      <c r="AC16" s="11">
        <f aca="true" t="shared" si="18" ref="AC16:AC21">MOD(LOG((3^M16)*(5^R16)*(7^E16)*(11^F16)*(13^G16))*(1200/LOG(2)),1200)</f>
        <v>470.78090733451245</v>
      </c>
      <c r="AD16">
        <f aca="true" t="shared" si="19" ref="AD16:AD21">INT((AC16/100)+0.5)</f>
        <v>5</v>
      </c>
      <c r="AE16" s="12" t="str">
        <f aca="true" t="shared" si="20" ref="AE16:AE21">IF(AD16=0,"F",IF(AD16=1,"F#/Gb",IF(AD16=2,"G",IF(AD16=3,"G#/Ab",IF(AD16=4,"A",IF(AD16=5,"A#Bb",IF(AD16=6,"B","")))))))</f>
        <v>A#Bb</v>
      </c>
      <c r="AF16" s="13" t="str">
        <f aca="true" t="shared" si="21" ref="AF16:AF21">IF(AE16&lt;&gt;"",AE16,IF(AD16=7,"C",IF(AD16=8,"C#/Db",IF(AD16=9,"D",IF(AD16=10,"D#/Eb",IF(AD16=11,"E",""))))))</f>
        <v>A#Bb</v>
      </c>
      <c r="AG16" s="11">
        <f t="shared" si="10"/>
        <v>-1196.81403557837</v>
      </c>
    </row>
    <row r="17" spans="2:33" ht="12.75">
      <c r="B17" s="5" t="s">
        <v>3</v>
      </c>
      <c r="C17" s="5"/>
      <c r="D17" s="6"/>
      <c r="E17" s="5"/>
      <c r="F17" s="5"/>
      <c r="G17" s="5"/>
      <c r="I17" s="8">
        <f t="shared" si="0"/>
        <v>1</v>
      </c>
      <c r="J17" s="8">
        <f t="shared" si="11"/>
        <v>1</v>
      </c>
      <c r="K17" s="8">
        <f t="shared" si="12"/>
        <v>1</v>
      </c>
      <c r="L17" s="8">
        <f t="shared" si="1"/>
        <v>1</v>
      </c>
      <c r="M17" s="7">
        <f t="shared" si="13"/>
        <v>1</v>
      </c>
      <c r="N17" s="8">
        <f t="shared" si="2"/>
        <v>0</v>
      </c>
      <c r="O17" s="8">
        <f t="shared" si="14"/>
        <v>0</v>
      </c>
      <c r="P17" s="8">
        <f t="shared" si="15"/>
        <v>0</v>
      </c>
      <c r="Q17" s="8">
        <f t="shared" si="3"/>
        <v>0</v>
      </c>
      <c r="R17" s="7">
        <f t="shared" si="16"/>
        <v>0</v>
      </c>
      <c r="S17" s="9"/>
      <c r="T17">
        <f t="shared" si="4"/>
        <v>1</v>
      </c>
      <c r="U17" s="7" t="str">
        <f t="shared" si="5"/>
        <v>C</v>
      </c>
      <c r="V17">
        <f t="shared" si="6"/>
        <v>0</v>
      </c>
      <c r="W17" s="7">
        <f t="shared" si="7"/>
      </c>
      <c r="X17" s="7">
        <f t="shared" si="17"/>
      </c>
      <c r="Y17" s="7">
        <f t="shared" si="8"/>
      </c>
      <c r="Z17" s="7">
        <f t="shared" si="9"/>
      </c>
      <c r="AA17" s="7">
        <f>IF(G17=1,"1",IF(G17=-1,"-1",""))</f>
      </c>
      <c r="AC17" s="11">
        <f t="shared" si="18"/>
        <v>701.9550008653875</v>
      </c>
      <c r="AD17">
        <f t="shared" si="19"/>
        <v>7</v>
      </c>
      <c r="AE17" s="12">
        <f t="shared" si="20"/>
      </c>
      <c r="AF17" s="13" t="str">
        <f t="shared" si="21"/>
        <v>C</v>
      </c>
      <c r="AG17" s="11">
        <f t="shared" si="10"/>
        <v>80.0768354462739</v>
      </c>
    </row>
    <row r="18" spans="2:33" ht="12.75">
      <c r="B18" s="5" t="s">
        <v>6</v>
      </c>
      <c r="C18" s="5"/>
      <c r="D18" s="6"/>
      <c r="E18" s="5"/>
      <c r="F18" s="5"/>
      <c r="G18" s="5"/>
      <c r="I18" s="8">
        <f t="shared" si="0"/>
        <v>3</v>
      </c>
      <c r="J18" s="8">
        <f t="shared" si="11"/>
        <v>3</v>
      </c>
      <c r="K18" s="8">
        <f t="shared" si="12"/>
        <v>3</v>
      </c>
      <c r="L18" s="8">
        <f t="shared" si="1"/>
        <v>3</v>
      </c>
      <c r="M18" s="7">
        <f t="shared" si="13"/>
        <v>3</v>
      </c>
      <c r="N18" s="8">
        <f t="shared" si="2"/>
        <v>0</v>
      </c>
      <c r="O18" s="8">
        <f t="shared" si="14"/>
        <v>0</v>
      </c>
      <c r="P18" s="8">
        <f t="shared" si="15"/>
        <v>0</v>
      </c>
      <c r="Q18" s="8">
        <f t="shared" si="3"/>
        <v>0</v>
      </c>
      <c r="R18" s="7">
        <f t="shared" si="16"/>
        <v>0</v>
      </c>
      <c r="S18" s="9"/>
      <c r="T18">
        <f t="shared" si="4"/>
        <v>3</v>
      </c>
      <c r="U18" s="7" t="str">
        <f t="shared" si="5"/>
        <v>D</v>
      </c>
      <c r="V18">
        <f t="shared" si="6"/>
        <v>0</v>
      </c>
      <c r="W18" s="7">
        <f t="shared" si="7"/>
      </c>
      <c r="X18" s="7">
        <f t="shared" si="17"/>
      </c>
      <c r="Y18" s="7">
        <f t="shared" si="8"/>
      </c>
      <c r="Z18" s="7">
        <f t="shared" si="9"/>
      </c>
      <c r="AA18" s="7">
        <f>IF(G18=1,"1",IF(G18=-1,"-1",""))</f>
      </c>
      <c r="AC18" s="11">
        <f t="shared" si="18"/>
        <v>905.8650025961624</v>
      </c>
      <c r="AD18">
        <f t="shared" si="19"/>
        <v>9</v>
      </c>
      <c r="AE18" s="12">
        <f t="shared" si="20"/>
      </c>
      <c r="AF18" s="13" t="str">
        <f t="shared" si="21"/>
        <v>D</v>
      </c>
      <c r="AG18" s="11">
        <f t="shared" si="10"/>
        <v>240.2305063388124</v>
      </c>
    </row>
    <row r="19" spans="2:33" ht="12.75">
      <c r="B19" s="5" t="s">
        <v>2</v>
      </c>
      <c r="C19" s="5"/>
      <c r="D19" s="6"/>
      <c r="E19" s="5"/>
      <c r="F19" s="5"/>
      <c r="G19" s="5"/>
      <c r="I19" s="8">
        <f t="shared" si="0"/>
        <v>1</v>
      </c>
      <c r="J19" s="8">
        <f t="shared" si="11"/>
        <v>1</v>
      </c>
      <c r="K19" s="8">
        <f t="shared" si="12"/>
        <v>1</v>
      </c>
      <c r="L19" s="8">
        <f t="shared" si="1"/>
        <v>1</v>
      </c>
      <c r="M19" s="7">
        <f t="shared" si="13"/>
        <v>1</v>
      </c>
      <c r="N19" s="8">
        <f t="shared" si="2"/>
        <v>1</v>
      </c>
      <c r="O19" s="8">
        <f t="shared" si="14"/>
        <v>1</v>
      </c>
      <c r="P19" s="8">
        <f t="shared" si="15"/>
        <v>1</v>
      </c>
      <c r="Q19" s="8">
        <f t="shared" si="3"/>
        <v>1</v>
      </c>
      <c r="R19" s="7">
        <f t="shared" si="16"/>
        <v>1</v>
      </c>
      <c r="S19" s="9"/>
      <c r="T19">
        <f t="shared" si="4"/>
        <v>5</v>
      </c>
      <c r="U19" s="7" t="str">
        <f t="shared" si="5"/>
        <v>E</v>
      </c>
      <c r="V19">
        <f t="shared" si="6"/>
        <v>0</v>
      </c>
      <c r="W19" s="7">
        <f t="shared" si="7"/>
      </c>
      <c r="X19" s="7" t="str">
        <f t="shared" si="17"/>
        <v>-</v>
      </c>
      <c r="Y19" s="7">
        <f t="shared" si="8"/>
      </c>
      <c r="Z19" s="7">
        <f t="shared" si="9"/>
      </c>
      <c r="AA19" s="7">
        <f>IF(G19=1,"1",IF(G19=-1,"-1",""))</f>
      </c>
      <c r="AC19" s="11">
        <f t="shared" si="18"/>
        <v>1088.268714730223</v>
      </c>
      <c r="AD19">
        <f t="shared" si="19"/>
        <v>11</v>
      </c>
      <c r="AE19" s="12">
        <f t="shared" si="20"/>
      </c>
      <c r="AF19" s="13" t="str">
        <f t="shared" si="21"/>
        <v>E</v>
      </c>
      <c r="AG19" s="11">
        <f t="shared" si="10"/>
        <v>-480.51344465006144</v>
      </c>
    </row>
    <row r="20" spans="2:33" ht="12.75">
      <c r="B20" s="5" t="s">
        <v>1</v>
      </c>
      <c r="C20" s="5"/>
      <c r="D20" s="6"/>
      <c r="E20" s="5"/>
      <c r="F20" s="5">
        <v>1</v>
      </c>
      <c r="G20" s="5"/>
      <c r="I20" s="8">
        <f t="shared" si="0"/>
        <v>0</v>
      </c>
      <c r="J20" s="8">
        <f t="shared" si="11"/>
        <v>0</v>
      </c>
      <c r="K20" s="8">
        <f t="shared" si="12"/>
        <v>0</v>
      </c>
      <c r="L20" s="8">
        <f t="shared" si="1"/>
        <v>0</v>
      </c>
      <c r="M20" s="7">
        <f t="shared" si="13"/>
        <v>1</v>
      </c>
      <c r="N20" s="8">
        <f t="shared" si="2"/>
        <v>0</v>
      </c>
      <c r="O20" s="8">
        <f t="shared" si="14"/>
        <v>0</v>
      </c>
      <c r="P20" s="8">
        <f t="shared" si="15"/>
        <v>0</v>
      </c>
      <c r="Q20" s="8">
        <f t="shared" si="3"/>
        <v>0</v>
      </c>
      <c r="R20" s="7">
        <f t="shared" si="16"/>
        <v>0</v>
      </c>
      <c r="S20" s="9"/>
      <c r="T20">
        <f t="shared" si="4"/>
        <v>0</v>
      </c>
      <c r="U20" s="7" t="str">
        <f t="shared" si="5"/>
        <v>F</v>
      </c>
      <c r="V20">
        <f t="shared" si="6"/>
        <v>0</v>
      </c>
      <c r="W20" s="7">
        <f t="shared" si="7"/>
      </c>
      <c r="X20" s="7">
        <f t="shared" si="17"/>
      </c>
      <c r="Y20" s="7">
        <f t="shared" si="8"/>
      </c>
      <c r="Z20" s="7" t="str">
        <f t="shared" si="9"/>
        <v>^</v>
      </c>
      <c r="AA20" s="7">
        <f>IF(G20=1,"1",IF(G20=-1,"-1",""))</f>
      </c>
      <c r="AC20" s="11">
        <f t="shared" si="18"/>
        <v>53.27294323014394</v>
      </c>
      <c r="AD20">
        <f t="shared" si="19"/>
        <v>1</v>
      </c>
      <c r="AE20" s="12" t="str">
        <f t="shared" si="20"/>
        <v>F#/Gb</v>
      </c>
      <c r="AF20" s="13" t="str">
        <f t="shared" si="21"/>
        <v>F#/Gb</v>
      </c>
      <c r="AG20" s="11">
        <f t="shared" si="10"/>
        <v>-1913.9402452933043</v>
      </c>
    </row>
    <row r="21" spans="2:33" ht="12.75">
      <c r="B21" s="5" t="s">
        <v>4</v>
      </c>
      <c r="C21" s="5"/>
      <c r="D21" s="6"/>
      <c r="E21" s="5"/>
      <c r="F21" s="5"/>
      <c r="G21" s="5"/>
      <c r="I21" s="8">
        <f t="shared" si="0"/>
        <v>2</v>
      </c>
      <c r="J21" s="8">
        <f t="shared" si="11"/>
        <v>2</v>
      </c>
      <c r="K21" s="8">
        <f t="shared" si="12"/>
        <v>2</v>
      </c>
      <c r="L21" s="8">
        <f t="shared" si="1"/>
        <v>2</v>
      </c>
      <c r="M21" s="7">
        <f t="shared" si="13"/>
        <v>2</v>
      </c>
      <c r="N21" s="8">
        <f t="shared" si="2"/>
        <v>0</v>
      </c>
      <c r="O21" s="8">
        <f t="shared" si="14"/>
        <v>0</v>
      </c>
      <c r="P21" s="8">
        <f t="shared" si="15"/>
        <v>0</v>
      </c>
      <c r="Q21" s="8">
        <f t="shared" si="3"/>
        <v>0</v>
      </c>
      <c r="R21" s="7">
        <f t="shared" si="16"/>
        <v>0</v>
      </c>
      <c r="S21" s="9"/>
      <c r="T21">
        <f t="shared" si="4"/>
        <v>2</v>
      </c>
      <c r="U21" s="7" t="str">
        <f t="shared" si="5"/>
        <v>G</v>
      </c>
      <c r="V21">
        <f t="shared" si="6"/>
        <v>0</v>
      </c>
      <c r="W21" s="7">
        <f t="shared" si="7"/>
      </c>
      <c r="X21" s="7">
        <f t="shared" si="17"/>
      </c>
      <c r="Y21" s="7">
        <f t="shared" si="8"/>
      </c>
      <c r="Z21" s="7">
        <f t="shared" si="9"/>
      </c>
      <c r="AA21" s="7">
        <f>IF(G21=1,"1",IF(G21=-1,"-1",""))</f>
      </c>
      <c r="AC21" s="11">
        <f t="shared" si="18"/>
        <v>203.9100017307751</v>
      </c>
      <c r="AD21">
        <f t="shared" si="19"/>
        <v>2</v>
      </c>
      <c r="AE21" s="12" t="str">
        <f t="shared" si="20"/>
        <v>G</v>
      </c>
      <c r="AF21" s="13" t="str">
        <f t="shared" si="21"/>
        <v>G</v>
      </c>
      <c r="AG21" s="11">
        <f t="shared" si="10"/>
        <v>160.1536708925478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Monzo</dc:creator>
  <cp:keywords/>
  <dc:description/>
  <cp:lastModifiedBy>Joe Monzo</cp:lastModifiedBy>
  <dcterms:created xsi:type="dcterms:W3CDTF">2002-03-09T21:21:55Z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